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0" yWindow="36" windowWidth="14352" windowHeight="6216"/>
  </bookViews>
  <sheets>
    <sheet name="Sheet1" sheetId="1" r:id="rId1"/>
    <sheet name="Sheet2" sheetId="2" r:id="rId2"/>
    <sheet name="Sheet3" sheetId="3" r:id="rId3"/>
  </sheets>
  <definedNames>
    <definedName name="couponfrequency">Sheet1!$D$13</definedName>
    <definedName name="firstdate">Sheet1!$D$9</definedName>
    <definedName name="lastcoupon">Sheet1!$J$7</definedName>
    <definedName name="maturity">Sheet1!$D$12</definedName>
    <definedName name="methodtable">Sheet1!$C$18:$F$28</definedName>
    <definedName name="monthend">Sheet1!$D$14</definedName>
    <definedName name="nextcoupon">Sheet1!$J$8</definedName>
    <definedName name="_xlnm.Print_Area" localSheetId="0">Sheet1!$B$1:$G$32</definedName>
    <definedName name="seconddate">Sheet1!$D$10</definedName>
    <definedName name="sifma">Sheet1!$C$22</definedName>
  </definedNames>
  <calcPr calcId="145621"/>
</workbook>
</file>

<file path=xl/calcChain.xml><?xml version="1.0" encoding="utf-8"?>
<calcChain xmlns="http://schemas.openxmlformats.org/spreadsheetml/2006/main">
  <c r="D30" i="1" l="1"/>
  <c r="J14" i="1"/>
  <c r="D25" i="1"/>
  <c r="J11" i="1" l="1"/>
  <c r="K11" i="1"/>
  <c r="J12" i="1"/>
  <c r="K12" i="1"/>
  <c r="K14" i="1"/>
  <c r="K13" i="1"/>
  <c r="J13" i="1"/>
  <c r="K10" i="1"/>
  <c r="J10" i="1"/>
  <c r="C14" i="1"/>
  <c r="J8" i="1"/>
  <c r="J7" i="1"/>
  <c r="D26" i="1"/>
  <c r="D22" i="1"/>
  <c r="D21" i="1"/>
  <c r="D18" i="1"/>
  <c r="D20" i="1"/>
  <c r="L14" i="1" l="1"/>
  <c r="L13" i="1"/>
  <c r="L11" i="1"/>
  <c r="L10" i="1"/>
  <c r="L12" i="1"/>
  <c r="D28" i="1"/>
  <c r="D27" i="1"/>
  <c r="D24" i="1"/>
  <c r="D23" i="1"/>
  <c r="D19" i="1"/>
  <c r="F29" i="1" l="1"/>
  <c r="F14" i="1"/>
  <c r="F23" i="1" l="1"/>
  <c r="F27" i="1"/>
  <c r="F25" i="1"/>
</calcChain>
</file>

<file path=xl/sharedStrings.xml><?xml version="1.0" encoding="utf-8"?>
<sst xmlns="http://schemas.openxmlformats.org/spreadsheetml/2006/main" count="38" uniqueCount="36">
  <si>
    <t>Input data:</t>
  </si>
  <si>
    <t>Results:</t>
  </si>
  <si>
    <t>last coupon date</t>
  </si>
  <si>
    <t>next coupon date</t>
  </si>
  <si>
    <t xml:space="preserve">Markets International Ltd gives no warranty of any kind as to the accuracy, usefulness or safety of this spreadsheet.
All copyright belongs to Markets International Ltd. and usage is strictly limited to your personal use only
You may not distribute or publish any part of the spreadsheet in any way.
Anyone using this spreadsheet agrees to these terms and conditions by so doing.
</t>
  </si>
  <si>
    <r>
      <t xml:space="preserve">Do </t>
    </r>
    <r>
      <rPr>
        <b/>
        <sz val="11"/>
        <color theme="1"/>
        <rFont val="Calibri"/>
        <family val="2"/>
        <scheme val="minor"/>
      </rPr>
      <t>not</t>
    </r>
    <r>
      <rPr>
        <sz val="11"/>
        <color theme="1"/>
        <rFont val="Calibri"/>
        <family val="2"/>
        <scheme val="minor"/>
      </rPr>
      <t xml:space="preserve"> delete this part of the spreadsheet!</t>
    </r>
  </si>
  <si>
    <t>e.g. enter '23-2-12'</t>
  </si>
  <si>
    <t>ACT/ACT AFB</t>
  </si>
  <si>
    <r>
      <t xml:space="preserve">30/360 German/Swiss                                       </t>
    </r>
    <r>
      <rPr>
        <i/>
        <sz val="11"/>
        <color theme="1"/>
        <rFont val="Calibri"/>
        <family val="2"/>
        <scheme val="minor"/>
      </rPr>
      <t>(Swiss and some German bonds)</t>
    </r>
  </si>
  <si>
    <r>
      <t xml:space="preserve">ACT/365                                                                  </t>
    </r>
    <r>
      <rPr>
        <i/>
        <sz val="11"/>
        <color theme="1"/>
        <rFont val="Calibri"/>
        <family val="2"/>
        <scheme val="minor"/>
      </rPr>
      <t>(Japanese government bonds)</t>
    </r>
  </si>
  <si>
    <r>
      <t xml:space="preserve">ACT/365NL                                                             </t>
    </r>
    <r>
      <rPr>
        <i/>
        <sz val="11"/>
        <color theme="1"/>
        <rFont val="Calibri"/>
        <family val="2"/>
        <scheme val="minor"/>
      </rPr>
      <t>(some Japanese bonds)</t>
    </r>
  </si>
  <si>
    <r>
      <t>30(E)/360 ICMA</t>
    </r>
    <r>
      <rPr>
        <i/>
        <sz val="11"/>
        <color theme="1"/>
        <rFont val="Calibri"/>
        <family val="2"/>
        <scheme val="minor"/>
      </rPr>
      <t xml:space="preserve"> = 30/360 Special German</t>
    </r>
    <r>
      <rPr>
        <sz val="11"/>
        <color theme="1"/>
        <rFont val="Calibri"/>
        <family val="2"/>
        <scheme val="minor"/>
      </rPr>
      <t xml:space="preserve"> </t>
    </r>
    <r>
      <rPr>
        <i/>
        <sz val="11"/>
        <color theme="1"/>
        <rFont val="Calibri"/>
        <family val="2"/>
        <scheme val="minor"/>
      </rPr>
      <t>(some European bonds; older Eurobonds)</t>
    </r>
  </si>
  <si>
    <r>
      <t xml:space="preserve">30(A)/360 </t>
    </r>
    <r>
      <rPr>
        <i/>
        <sz val="11"/>
        <color theme="1"/>
        <rFont val="Calibri"/>
        <family val="2"/>
        <scheme val="minor"/>
      </rPr>
      <t>= 30/360 ISDA</t>
    </r>
    <r>
      <rPr>
        <sz val="11"/>
        <color theme="1"/>
        <rFont val="Calibri"/>
        <family val="2"/>
        <scheme val="minor"/>
      </rPr>
      <t xml:space="preserve">                                   </t>
    </r>
    <r>
      <rPr>
        <i/>
        <sz val="11"/>
        <color theme="1"/>
        <rFont val="Calibri"/>
        <family val="2"/>
        <scheme val="minor"/>
      </rPr>
      <t>(US municipal bonds)</t>
    </r>
  </si>
  <si>
    <r>
      <t xml:space="preserve">30/360 SIFMA end-of-month </t>
    </r>
    <r>
      <rPr>
        <i/>
        <sz val="11"/>
        <color theme="1"/>
        <rFont val="Calibri"/>
        <family val="2"/>
        <scheme val="minor"/>
      </rPr>
      <t>= 30U/360</t>
    </r>
    <r>
      <rPr>
        <sz val="11"/>
        <color theme="1"/>
        <rFont val="Calibri"/>
        <family val="2"/>
        <scheme val="minor"/>
      </rPr>
      <t xml:space="preserve">    (</t>
    </r>
    <r>
      <rPr>
        <i/>
        <sz val="11"/>
        <color theme="1"/>
        <rFont val="Calibri"/>
        <family val="2"/>
        <scheme val="minor"/>
      </rPr>
      <t>some US Fed Agency &amp; corporate bonds)</t>
    </r>
  </si>
  <si>
    <r>
      <t xml:space="preserve">ACT/ACT                                                                 </t>
    </r>
    <r>
      <rPr>
        <i/>
        <sz val="11"/>
        <color theme="1"/>
        <rFont val="Calibri"/>
        <family val="2"/>
        <scheme val="minor"/>
      </rPr>
      <t>(US/most Europe govt bonds; non-$ Eurobonds)</t>
    </r>
  </si>
  <si>
    <r>
      <t xml:space="preserve">30(E)/360 ISDA                                                      </t>
    </r>
    <r>
      <rPr>
        <i/>
        <sz val="11"/>
        <color theme="1"/>
        <rFont val="Calibri"/>
        <family val="2"/>
        <scheme val="minor"/>
      </rPr>
      <t>($ Eurobonds)</t>
    </r>
  </si>
  <si>
    <t>MONTH-END</t>
  </si>
  <si>
    <t>What are the 'days difference' between two dates, and the 'year', under different conventions?</t>
  </si>
  <si>
    <t>Day/year conventions</t>
  </si>
  <si>
    <r>
      <t xml:space="preserve">ACT/ACT swap                                                      </t>
    </r>
    <r>
      <rPr>
        <i/>
        <sz val="11"/>
        <rFont val="Calibri"/>
        <family val="2"/>
        <scheme val="minor"/>
      </rPr>
      <t>(some interest rate swaps)</t>
    </r>
  </si>
  <si>
    <t>First date (DD/MM/YY)</t>
  </si>
  <si>
    <t>Second date (DD/MM/YY)</t>
  </si>
  <si>
    <t>www.markets-international.com                                             Copyright:  Markets International Ltd</t>
  </si>
  <si>
    <r>
      <t xml:space="preserve">ACT/365L                                                                 </t>
    </r>
    <r>
      <rPr>
        <i/>
        <sz val="11"/>
        <color theme="1"/>
        <rFont val="Calibri"/>
        <family val="2"/>
        <scheme val="minor"/>
      </rPr>
      <t>(some FRNs)</t>
    </r>
  </si>
  <si>
    <r>
      <t xml:space="preserve">ACT/360                                                                   </t>
    </r>
    <r>
      <rPr>
        <i/>
        <sz val="11"/>
        <color theme="1"/>
        <rFont val="Calibri"/>
        <family val="2"/>
        <scheme val="minor"/>
      </rPr>
      <t>(some money markets)</t>
    </r>
  </si>
  <si>
    <r>
      <rPr>
        <i/>
        <sz val="11"/>
        <rFont val="Calibri"/>
        <family val="2"/>
        <scheme val="minor"/>
      </rPr>
      <t>(1, 6, 8, 10)</t>
    </r>
    <r>
      <rPr>
        <sz val="11"/>
        <rFont val="Calibri"/>
        <family val="2"/>
        <scheme val="minor"/>
      </rPr>
      <t xml:space="preserve"> Maturity date of the bond (DD/MM/YY)</t>
    </r>
  </si>
  <si>
    <r>
      <rPr>
        <i/>
        <sz val="11"/>
        <rFont val="Calibri"/>
        <family val="2"/>
        <scheme val="minor"/>
      </rPr>
      <t xml:space="preserve">(6, 8, 10) </t>
    </r>
    <r>
      <rPr>
        <sz val="11"/>
        <rFont val="Calibri"/>
        <family val="2"/>
        <scheme val="minor"/>
      </rPr>
      <t>Frequency of coupon payments per year</t>
    </r>
  </si>
  <si>
    <t>A</t>
  </si>
  <si>
    <t>B</t>
  </si>
  <si>
    <t>C</t>
  </si>
  <si>
    <t>E</t>
  </si>
  <si>
    <t>D</t>
  </si>
  <si>
    <t>Number of days in a 'year'</t>
  </si>
  <si>
    <t>number of 'days' between dates</t>
  </si>
  <si>
    <t>Needed only for certain bond conventions (see numbering below):</t>
  </si>
  <si>
    <r>
      <t xml:space="preserve">ACT/364                                                                </t>
    </r>
    <r>
      <rPr>
        <i/>
        <sz val="11"/>
        <rFont val="Calibri"/>
        <family val="2"/>
        <scheme val="minor"/>
      </rPr>
      <t>(some bonds)</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</si>
</sst>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F800]dddd\,\ mmmm\ dd\,\ yyyy"/>
  </numFmts>
  <fonts count="16" x14ac:knownFonts="1">
    <font>
      <sz val="11"/>
      <color theme="1"/>
      <name val="Calibri"/>
      <family val="2"/>
      <scheme val="minor"/>
    </font>
    <font>
      <b/>
      <u/>
      <sz val="11"/>
      <color theme="1"/>
      <name val="Calibri"/>
      <family val="2"/>
      <scheme val="minor"/>
    </font>
    <font>
      <sz val="11"/>
      <color rgb="FF3F3F76"/>
      <name val="Calibri"/>
      <family val="2"/>
      <scheme val="minor"/>
    </font>
    <font>
      <b/>
      <u/>
      <sz val="16"/>
      <color theme="1"/>
      <name val="Calibri"/>
      <family val="2"/>
      <scheme val="minor"/>
    </font>
    <font>
      <b/>
      <sz val="11"/>
      <color rgb="FFFF0000"/>
      <name val="Calibri"/>
      <family val="2"/>
      <scheme val="minor"/>
    </font>
    <font>
      <sz val="11"/>
      <color theme="1"/>
      <name val="Calibri"/>
      <family val="2"/>
      <scheme val="minor"/>
    </font>
    <font>
      <sz val="11"/>
      <name val="Calibri"/>
      <family val="2"/>
      <scheme val="minor"/>
    </font>
    <font>
      <b/>
      <sz val="16"/>
      <color rgb="FFFF0000"/>
      <name val="Calibri"/>
      <family val="2"/>
      <scheme val="minor"/>
    </font>
    <font>
      <sz val="11"/>
      <color theme="10"/>
      <name val="Calibri"/>
      <family val="2"/>
      <scheme val="minor"/>
    </font>
    <font>
      <i/>
      <sz val="11"/>
      <name val="Calibri"/>
      <family val="2"/>
      <scheme val="minor"/>
    </font>
    <font>
      <sz val="11"/>
      <color rgb="FF0070C0"/>
      <name val="Calibri"/>
      <family val="2"/>
      <scheme val="minor"/>
    </font>
    <font>
      <b/>
      <sz val="14"/>
      <name val="Calibri"/>
      <family val="2"/>
      <scheme val="minor"/>
    </font>
    <font>
      <b/>
      <sz val="11"/>
      <color theme="1"/>
      <name val="Calibri"/>
      <family val="2"/>
      <scheme val="minor"/>
    </font>
    <font>
      <sz val="11"/>
      <color rgb="FFFF0000"/>
      <name val="Calibri"/>
      <family val="2"/>
      <scheme val="minor"/>
    </font>
    <font>
      <i/>
      <sz val="11"/>
      <color theme="1"/>
      <name val="Calibri"/>
      <family val="2"/>
      <scheme val="minor"/>
    </font>
    <font>
      <i/>
      <u/>
      <sz val="11"/>
      <color theme="1"/>
      <name val="Calibri"/>
      <family val="2"/>
      <scheme val="minor"/>
    </font>
  </fonts>
  <fills count="6">
    <fill>
      <patternFill patternType="none"/>
    </fill>
    <fill>
      <patternFill patternType="gray125"/>
    </fill>
    <fill>
      <patternFill patternType="solid">
        <fgColor rgb="FFFFCC99"/>
      </patternFill>
    </fill>
    <fill>
      <patternFill patternType="solid">
        <fgColor theme="0" tint="-4.9989318521683403E-2"/>
        <bgColor indexed="64"/>
      </patternFill>
    </fill>
    <fill>
      <patternFill patternType="solid">
        <fgColor theme="3" tint="0.79998168889431442"/>
        <bgColor indexed="64"/>
      </patternFill>
    </fill>
    <fill>
      <patternFill patternType="solid">
        <fgColor theme="9" tint="0.79998168889431442"/>
        <bgColor indexed="64"/>
      </patternFill>
    </fill>
  </fills>
  <borders count="11">
    <border>
      <left/>
      <right/>
      <top/>
      <bottom/>
      <diagonal/>
    </border>
    <border>
      <left style="thin">
        <color rgb="FF7F7F7F"/>
      </left>
      <right style="thin">
        <color rgb="FF7F7F7F"/>
      </right>
      <top style="thin">
        <color rgb="FF7F7F7F"/>
      </top>
      <bottom style="thin">
        <color rgb="FF7F7F7F"/>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s>
  <cellStyleXfs count="11">
    <xf numFmtId="0" fontId="0" fillId="0" borderId="0"/>
    <xf numFmtId="0" fontId="2" fillId="2" borderId="1" applyNumberFormat="0" applyAlignment="0" applyProtection="0"/>
    <xf numFmtId="0" fontId="7" fillId="3" borderId="0"/>
    <xf numFmtId="0" fontId="5" fillId="3" borderId="0"/>
    <xf numFmtId="0" fontId="9" fillId="3" borderId="0"/>
    <xf numFmtId="0" fontId="11" fillId="3" borderId="10" applyBorder="0"/>
    <xf numFmtId="0" fontId="10" fillId="4" borderId="0">
      <protection locked="0"/>
    </xf>
    <xf numFmtId="0" fontId="3" fillId="3" borderId="0"/>
    <xf numFmtId="0" fontId="8" fillId="3" borderId="0"/>
    <xf numFmtId="0" fontId="4" fillId="4" borderId="0"/>
    <xf numFmtId="0" fontId="6" fillId="4" borderId="0"/>
  </cellStyleXfs>
  <cellXfs count="65">
    <xf numFmtId="0" fontId="0" fillId="0" borderId="0" xfId="0"/>
    <xf numFmtId="0" fontId="12" fillId="0" borderId="0" xfId="0" applyFont="1" applyProtection="1"/>
    <xf numFmtId="0" fontId="0" fillId="0" borderId="0" xfId="0" applyProtection="1"/>
    <xf numFmtId="0" fontId="0" fillId="0" borderId="0" xfId="0" applyFill="1" applyBorder="1" applyProtection="1"/>
    <xf numFmtId="0" fontId="0" fillId="0" borderId="0" xfId="0" applyFont="1" applyProtection="1"/>
    <xf numFmtId="0" fontId="1" fillId="0" borderId="0" xfId="0" applyFont="1" applyProtection="1"/>
    <xf numFmtId="0" fontId="5" fillId="3" borderId="2" xfId="3" applyBorder="1" applyProtection="1"/>
    <xf numFmtId="0" fontId="3" fillId="3" borderId="3" xfId="7" applyBorder="1" applyProtection="1"/>
    <xf numFmtId="0" fontId="5" fillId="3" borderId="3" xfId="3" applyBorder="1" applyProtection="1"/>
    <xf numFmtId="0" fontId="5" fillId="3" borderId="4" xfId="3" applyBorder="1" applyProtection="1"/>
    <xf numFmtId="0" fontId="0" fillId="5" borderId="0" xfId="0" applyFill="1" applyProtection="1"/>
    <xf numFmtId="0" fontId="5" fillId="3" borderId="5" xfId="3" applyBorder="1" applyProtection="1"/>
    <xf numFmtId="0" fontId="7" fillId="3" borderId="0" xfId="2" applyBorder="1" applyProtection="1"/>
    <xf numFmtId="0" fontId="5" fillId="3" borderId="0" xfId="3" applyBorder="1" applyProtection="1"/>
    <xf numFmtId="0" fontId="5" fillId="3" borderId="6" xfId="3" applyBorder="1" applyProtection="1"/>
    <xf numFmtId="0" fontId="0" fillId="5" borderId="0" xfId="3" applyFont="1" applyFill="1" applyBorder="1" applyProtection="1"/>
    <xf numFmtId="164" fontId="5" fillId="5" borderId="0" xfId="3" applyNumberFormat="1" applyFill="1" applyBorder="1" applyProtection="1"/>
    <xf numFmtId="0" fontId="11" fillId="3" borderId="0" xfId="5" applyBorder="1" applyAlignment="1" applyProtection="1">
      <alignment horizontal="right"/>
    </xf>
    <xf numFmtId="0" fontId="6" fillId="4" borderId="0" xfId="10" applyBorder="1" applyProtection="1"/>
    <xf numFmtId="0" fontId="12" fillId="0" borderId="0" xfId="0" applyFont="1" applyFill="1" applyBorder="1" applyAlignment="1" applyProtection="1">
      <alignment horizontal="center" vertical="top"/>
    </xf>
    <xf numFmtId="0" fontId="13" fillId="0" borderId="0" xfId="0" applyFont="1" applyProtection="1"/>
    <xf numFmtId="0" fontId="10" fillId="4" borderId="0" xfId="6" applyBorder="1" applyProtection="1">
      <protection locked="0"/>
    </xf>
    <xf numFmtId="0" fontId="0" fillId="0" borderId="0" xfId="0" applyAlignment="1" applyProtection="1">
      <alignment horizontal="left"/>
    </xf>
    <xf numFmtId="164" fontId="0" fillId="0" borderId="0" xfId="0" applyNumberFormat="1" applyProtection="1"/>
    <xf numFmtId="0" fontId="0" fillId="5" borderId="0" xfId="0" applyFont="1" applyFill="1" applyProtection="1"/>
    <xf numFmtId="0" fontId="4" fillId="3" borderId="0" xfId="3" applyFont="1" applyBorder="1" applyProtection="1"/>
    <xf numFmtId="164" fontId="10" fillId="4" borderId="0" xfId="6" applyNumberFormat="1" applyBorder="1" applyAlignment="1" applyProtection="1">
      <alignment horizontal="right"/>
      <protection locked="0"/>
    </xf>
    <xf numFmtId="0" fontId="0" fillId="4" borderId="0" xfId="3" applyFont="1" applyFill="1" applyBorder="1" applyProtection="1"/>
    <xf numFmtId="0" fontId="12" fillId="4" borderId="0" xfId="3" applyFont="1" applyFill="1" applyBorder="1" applyAlignment="1" applyProtection="1">
      <alignment horizontal="right"/>
    </xf>
    <xf numFmtId="0" fontId="12" fillId="4" borderId="0" xfId="3" quotePrefix="1" applyFont="1" applyFill="1" applyBorder="1" applyAlignment="1" applyProtection="1">
      <alignment horizontal="right"/>
    </xf>
    <xf numFmtId="1" fontId="4" fillId="4" borderId="0" xfId="3" applyNumberFormat="1" applyFont="1" applyFill="1" applyBorder="1" applyProtection="1"/>
    <xf numFmtId="0" fontId="0" fillId="4" borderId="0" xfId="0" applyFill="1" applyBorder="1" applyProtection="1"/>
    <xf numFmtId="1" fontId="4" fillId="4" borderId="0" xfId="0" applyNumberFormat="1" applyFont="1" applyFill="1" applyBorder="1" applyProtection="1"/>
    <xf numFmtId="0" fontId="0" fillId="4" borderId="0" xfId="0" applyFont="1" applyFill="1" applyBorder="1" applyProtection="1"/>
    <xf numFmtId="0" fontId="0" fillId="4" borderId="0" xfId="0" applyFill="1" applyBorder="1" applyAlignment="1" applyProtection="1">
      <alignment horizontal="left"/>
    </xf>
    <xf numFmtId="0" fontId="8" fillId="3" borderId="6" xfId="8" applyBorder="1" applyProtection="1"/>
    <xf numFmtId="0" fontId="0" fillId="3" borderId="5" xfId="0" applyFill="1" applyBorder="1" applyProtection="1"/>
    <xf numFmtId="0" fontId="0" fillId="3" borderId="6" xfId="0" applyFill="1" applyBorder="1" applyProtection="1"/>
    <xf numFmtId="14" fontId="0" fillId="3" borderId="6" xfId="0" applyNumberFormat="1" applyFill="1" applyBorder="1" applyProtection="1"/>
    <xf numFmtId="0" fontId="0" fillId="3" borderId="0" xfId="0" applyFill="1" applyBorder="1" applyProtection="1"/>
    <xf numFmtId="0" fontId="0" fillId="3" borderId="8" xfId="0" applyFill="1" applyBorder="1" applyProtection="1"/>
    <xf numFmtId="0" fontId="0" fillId="3" borderId="9" xfId="0" applyFill="1" applyBorder="1" applyProtection="1"/>
    <xf numFmtId="0" fontId="15" fillId="4" borderId="0" xfId="3" applyFont="1" applyFill="1" applyBorder="1" applyProtection="1"/>
    <xf numFmtId="0" fontId="0" fillId="4" borderId="0" xfId="0" applyFill="1" applyProtection="1"/>
    <xf numFmtId="0" fontId="6" fillId="4" borderId="0" xfId="10" applyFill="1" applyBorder="1" applyProtection="1"/>
    <xf numFmtId="164" fontId="10" fillId="4" borderId="0" xfId="6" applyNumberFormat="1" applyFill="1" applyBorder="1" applyProtection="1">
      <protection locked="0"/>
    </xf>
    <xf numFmtId="0" fontId="5" fillId="3" borderId="7" xfId="3" applyBorder="1" applyProtection="1"/>
    <xf numFmtId="0" fontId="8" fillId="3" borderId="8" xfId="8" applyBorder="1" applyProtection="1"/>
    <xf numFmtId="0" fontId="5" fillId="3" borderId="8" xfId="3" applyBorder="1" applyProtection="1"/>
    <xf numFmtId="0" fontId="9" fillId="3" borderId="0" xfId="4" applyBorder="1" applyProtection="1"/>
    <xf numFmtId="0" fontId="6" fillId="5" borderId="0" xfId="0" applyFont="1" applyFill="1" applyProtection="1"/>
    <xf numFmtId="164" fontId="10" fillId="4" borderId="0" xfId="6" applyNumberFormat="1" applyFill="1" applyBorder="1" applyProtection="1"/>
    <xf numFmtId="0" fontId="10" fillId="4" borderId="0" xfId="6" applyBorder="1" applyProtection="1"/>
    <xf numFmtId="164" fontId="10" fillId="4" borderId="0" xfId="6" applyNumberFormat="1" applyBorder="1" applyAlignment="1" applyProtection="1">
      <alignment horizontal="right"/>
    </xf>
    <xf numFmtId="0" fontId="0" fillId="4" borderId="0" xfId="0" applyFill="1" applyBorder="1" applyProtection="1">
      <protection locked="0"/>
    </xf>
    <xf numFmtId="0" fontId="4" fillId="4" borderId="0" xfId="0" applyFont="1" applyFill="1" applyBorder="1" applyAlignment="1" applyProtection="1">
      <alignment horizontal="left"/>
    </xf>
    <xf numFmtId="0" fontId="12" fillId="5" borderId="2" xfId="0" applyFont="1" applyFill="1" applyBorder="1" applyAlignment="1" applyProtection="1">
      <alignment horizontal="center" vertical="top" wrapText="1"/>
    </xf>
    <xf numFmtId="0" fontId="12" fillId="5" borderId="3" xfId="0" applyFont="1" applyFill="1" applyBorder="1" applyAlignment="1" applyProtection="1">
      <alignment horizontal="center" vertical="top" wrapText="1"/>
    </xf>
    <xf numFmtId="0" fontId="12" fillId="5" borderId="4" xfId="0" applyFont="1" applyFill="1" applyBorder="1" applyAlignment="1" applyProtection="1">
      <alignment horizontal="center" vertical="top" wrapText="1"/>
    </xf>
    <xf numFmtId="0" fontId="12" fillId="5" borderId="5" xfId="0" applyFont="1" applyFill="1" applyBorder="1" applyAlignment="1" applyProtection="1">
      <alignment horizontal="center" vertical="top" wrapText="1"/>
    </xf>
    <xf numFmtId="0" fontId="12" fillId="5" borderId="0" xfId="0" applyFont="1" applyFill="1" applyBorder="1" applyAlignment="1" applyProtection="1">
      <alignment horizontal="center" vertical="top" wrapText="1"/>
    </xf>
    <xf numFmtId="0" fontId="12" fillId="5" borderId="6" xfId="0" applyFont="1" applyFill="1" applyBorder="1" applyAlignment="1" applyProtection="1">
      <alignment horizontal="center" vertical="top" wrapText="1"/>
    </xf>
    <xf numFmtId="0" fontId="12" fillId="5" borderId="7" xfId="0" applyFont="1" applyFill="1" applyBorder="1" applyAlignment="1" applyProtection="1">
      <alignment horizontal="center" vertical="top" wrapText="1"/>
    </xf>
    <xf numFmtId="0" fontId="12" fillId="5" borderId="8" xfId="0" applyFont="1" applyFill="1" applyBorder="1" applyAlignment="1" applyProtection="1">
      <alignment horizontal="center" vertical="top" wrapText="1"/>
    </xf>
    <xf numFmtId="0" fontId="12" fillId="5" borderId="9" xfId="0" applyFont="1" applyFill="1" applyBorder="1" applyAlignment="1" applyProtection="1">
      <alignment horizontal="center" vertical="top" wrapText="1"/>
    </xf>
  </cellXfs>
  <cellStyles count="11">
    <cellStyle name="Background" xfId="3"/>
    <cellStyle name="Comment" xfId="4"/>
    <cellStyle name="Input" xfId="1" builtinId="20" hidden="1"/>
    <cellStyle name="Inputs" xfId="6"/>
    <cellStyle name="markets" xfId="8"/>
    <cellStyle name="Normal" xfId="0" builtinId="0"/>
    <cellStyle name="Question" xfId="2"/>
    <cellStyle name="Results" xfId="9"/>
    <cellStyle name="Subheadings" xfId="5"/>
    <cellStyle name="Tables" xfId="10"/>
    <cellStyle name="Titles" xfId="7"/>
  </cellStyles>
  <dxfs count="1">
    <dxf>
      <font>
        <b val="0"/>
        <i/>
        <strike/>
        <color theme="3" tint="0.79998168889431442"/>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markets-internationa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2"/>
  <sheetViews>
    <sheetView tabSelected="1" zoomScaleNormal="100" workbookViewId="0">
      <selection activeCell="D14" sqref="D14"/>
    </sheetView>
  </sheetViews>
  <sheetFormatPr defaultColWidth="9.109375" defaultRowHeight="14.4" x14ac:dyDescent="0.3"/>
  <cols>
    <col min="1" max="2" width="2.88671875" style="2" customWidth="1"/>
    <col min="3" max="3" width="84.109375" style="2" customWidth="1"/>
    <col min="4" max="4" width="25.5546875" style="2" customWidth="1"/>
    <col min="5" max="5" width="2.6640625" style="2" customWidth="1"/>
    <col min="6" max="6" width="23.88671875" style="2" customWidth="1"/>
    <col min="7" max="7" width="3.6640625" style="2" customWidth="1"/>
    <col min="8" max="8" width="2.109375" style="2" customWidth="1"/>
    <col min="9" max="9" width="16.6640625" style="2" customWidth="1"/>
    <col min="10" max="10" width="19.5546875" style="2" customWidth="1"/>
    <col min="11" max="11" width="9.109375" style="2" customWidth="1"/>
    <col min="12" max="12" width="20" style="2" customWidth="1"/>
    <col min="13" max="16384" width="9.109375" style="2"/>
  </cols>
  <sheetData>
    <row r="1" spans="1:12" ht="15" customHeight="1" x14ac:dyDescent="0.3">
      <c r="A1" s="1"/>
      <c r="B1" s="56" t="s">
        <v>4</v>
      </c>
      <c r="C1" s="57"/>
      <c r="D1" s="57"/>
      <c r="E1" s="57"/>
      <c r="F1" s="57"/>
      <c r="G1" s="58"/>
      <c r="H1" s="19"/>
    </row>
    <row r="2" spans="1:12" x14ac:dyDescent="0.3">
      <c r="A2" s="1"/>
      <c r="B2" s="59"/>
      <c r="C2" s="60"/>
      <c r="D2" s="60"/>
      <c r="E2" s="60"/>
      <c r="F2" s="60"/>
      <c r="G2" s="61"/>
      <c r="H2" s="19"/>
      <c r="K2" s="23"/>
      <c r="L2" s="23"/>
    </row>
    <row r="3" spans="1:12" x14ac:dyDescent="0.3">
      <c r="A3" s="1"/>
      <c r="B3" s="59"/>
      <c r="C3" s="60"/>
      <c r="D3" s="60"/>
      <c r="E3" s="60"/>
      <c r="F3" s="60"/>
      <c r="G3" s="61"/>
      <c r="H3" s="19"/>
    </row>
    <row r="4" spans="1:12" ht="15" thickBot="1" x14ac:dyDescent="0.35">
      <c r="A4" s="1"/>
      <c r="B4" s="62"/>
      <c r="C4" s="63"/>
      <c r="D4" s="63"/>
      <c r="E4" s="63"/>
      <c r="F4" s="63"/>
      <c r="G4" s="64"/>
      <c r="H4" s="19"/>
      <c r="I4" s="20"/>
      <c r="J4" s="3"/>
    </row>
    <row r="5" spans="1:12" s="4" customFormat="1" ht="15.75" thickBot="1" x14ac:dyDescent="0.3">
      <c r="C5" s="5"/>
    </row>
    <row r="6" spans="1:12" s="4" customFormat="1" ht="21" x14ac:dyDescent="0.35">
      <c r="B6" s="6"/>
      <c r="C6" s="7" t="s">
        <v>18</v>
      </c>
      <c r="D6" s="8"/>
      <c r="E6" s="8"/>
      <c r="F6" s="8"/>
      <c r="G6" s="9"/>
      <c r="I6" s="10" t="s">
        <v>5</v>
      </c>
      <c r="J6" s="10"/>
      <c r="K6" s="24"/>
      <c r="L6" s="24"/>
    </row>
    <row r="7" spans="1:12" s="4" customFormat="1" ht="21" x14ac:dyDescent="0.35">
      <c r="B7" s="11"/>
      <c r="C7" s="12" t="s">
        <v>17</v>
      </c>
      <c r="D7" s="13"/>
      <c r="E7" s="13"/>
      <c r="F7" s="13"/>
      <c r="G7" s="14"/>
      <c r="I7" s="15" t="s">
        <v>2</v>
      </c>
      <c r="J7" s="16">
        <f>IF(AND(DAY(maturity)&lt;&gt;31,DAY(maturity+1)=1,monthend&lt;&gt;"MONTH-END",OR(DAY(maturity)=28,MONTH(COUPPCD(seconddate,maturity,couponfrequency,1))&lt;&gt;2)),COUPPCD(seconddate,maturity,couponfrequency,1)-DAY(COUPPCD(seconddate,maturity,couponfrequency,1))+DAY(maturity),COUPPCD(seconddate,maturity,couponfrequency,1))</f>
        <v>41274</v>
      </c>
      <c r="K7" s="24"/>
      <c r="L7" s="24"/>
    </row>
    <row r="8" spans="1:12" ht="18.75" x14ac:dyDescent="0.3">
      <c r="B8" s="11"/>
      <c r="C8" s="13"/>
      <c r="D8" s="17" t="s">
        <v>0</v>
      </c>
      <c r="E8" s="17"/>
      <c r="F8" s="13"/>
      <c r="G8" s="14"/>
      <c r="I8" s="15" t="s">
        <v>3</v>
      </c>
      <c r="J8" s="16">
        <f>IF(AND(DAY(maturity)&lt;&gt;31,DAY(maturity+1)=1,monthend&lt;&gt;"MONTH-END",OR(DAY(maturity)=28,MONTH(COUPNCD(seconddate,maturity,couponfrequency,1))&lt;&gt;2)),COUPNCD(seconddate,maturity,couponfrequency,1)-DAY(COUPNCD(seconddate,maturity,couponfrequency,1))+DAY(maturity),COUPNCD(seconddate,maturity,couponfrequency,1))</f>
        <v>41364</v>
      </c>
      <c r="K8" s="10"/>
      <c r="L8" s="10"/>
    </row>
    <row r="9" spans="1:12" ht="15" x14ac:dyDescent="0.25">
      <c r="B9" s="11"/>
      <c r="C9" s="31" t="s">
        <v>20</v>
      </c>
      <c r="D9" s="45">
        <v>41035</v>
      </c>
      <c r="E9" s="51"/>
      <c r="F9" s="49" t="s">
        <v>6</v>
      </c>
      <c r="G9" s="14"/>
      <c r="I9" s="10"/>
      <c r="J9" s="10"/>
      <c r="K9" s="10"/>
      <c r="L9" s="10"/>
    </row>
    <row r="10" spans="1:12" ht="15" x14ac:dyDescent="0.25">
      <c r="B10" s="11"/>
      <c r="C10" s="44" t="s">
        <v>21</v>
      </c>
      <c r="D10" s="45">
        <v>41291</v>
      </c>
      <c r="E10" s="51"/>
      <c r="F10" s="49" t="s">
        <v>6</v>
      </c>
      <c r="G10" s="14"/>
      <c r="I10" s="15" t="s">
        <v>27</v>
      </c>
      <c r="J10" s="10" t="str">
        <f>"0/365"</f>
        <v>0/365</v>
      </c>
      <c r="K10" s="10" t="str">
        <f>TEXT(seconddate-firstdate,"#")&amp;"/366"</f>
        <v>256/366</v>
      </c>
      <c r="L10" s="10" t="str">
        <f>J10&amp;"  +  "&amp;K10</f>
        <v>0/365  +  256/366</v>
      </c>
    </row>
    <row r="11" spans="1:12" ht="15" x14ac:dyDescent="0.25">
      <c r="B11" s="11"/>
      <c r="C11" s="42" t="s">
        <v>34</v>
      </c>
      <c r="D11" s="54"/>
      <c r="E11" s="31"/>
      <c r="F11" s="49"/>
      <c r="G11" s="14"/>
      <c r="I11" s="15" t="s">
        <v>28</v>
      </c>
      <c r="J11" s="10" t="str">
        <f>TEXT(seconddate-DATEVALUE(1&amp;"/"&amp;1&amp;"/"&amp;YEAR(firstdate)+1),"#")&amp;"/365"</f>
        <v>16/365</v>
      </c>
      <c r="K11" s="50" t="str">
        <f>TEXT(DATEVALUE(1&amp;"/"&amp;1&amp;"/"&amp;YEAR(firstdate)+1)-firstdate,"#")&amp;"/366"</f>
        <v>240/366</v>
      </c>
      <c r="L11" s="10" t="str">
        <f t="shared" ref="L11:L14" si="0">J11&amp;"  +  "&amp;K11</f>
        <v>16/365  +  240/366</v>
      </c>
    </row>
    <row r="12" spans="1:12" ht="15" x14ac:dyDescent="0.25">
      <c r="B12" s="11"/>
      <c r="C12" s="44" t="s">
        <v>25</v>
      </c>
      <c r="D12" s="45">
        <v>43646</v>
      </c>
      <c r="E12" s="51"/>
      <c r="F12" s="49" t="s">
        <v>6</v>
      </c>
      <c r="G12" s="14"/>
      <c r="I12" s="15" t="s">
        <v>29</v>
      </c>
      <c r="J12" s="10" t="str">
        <f>TEXT(-firstdate+DATEVALUE(1&amp;"/"&amp;1&amp;"/"&amp;YEAR(seconddate)),"#")&amp;"/365"</f>
        <v>240/365</v>
      </c>
      <c r="K12" s="50" t="str">
        <f>TEXT(seconddate-DATEVALUE(1&amp;"/"&amp;1&amp;"/"&amp;YEAR(seconddate)),"#")&amp;"/366"</f>
        <v>16/366</v>
      </c>
      <c r="L12" s="10" t="str">
        <f t="shared" si="0"/>
        <v>240/365  +  16/366</v>
      </c>
    </row>
    <row r="13" spans="1:12" ht="15" x14ac:dyDescent="0.25">
      <c r="B13" s="11"/>
      <c r="C13" s="18" t="s">
        <v>26</v>
      </c>
      <c r="D13" s="21">
        <v>4</v>
      </c>
      <c r="E13" s="52"/>
      <c r="F13" s="49"/>
      <c r="G13" s="14"/>
      <c r="I13" s="15" t="s">
        <v>31</v>
      </c>
      <c r="J13" s="10" t="str">
        <f>TEXT(seconddate-firstdate,"#")&amp;"/365"</f>
        <v>256/365</v>
      </c>
      <c r="K13" s="10" t="str">
        <f>"0/366"</f>
        <v>0/366</v>
      </c>
      <c r="L13" s="10" t="str">
        <f t="shared" si="0"/>
        <v>256/365  +  0/366</v>
      </c>
    </row>
    <row r="14" spans="1:12" ht="15" x14ac:dyDescent="0.25">
      <c r="B14" s="11"/>
      <c r="C14" s="18" t="str">
        <f>IF(AND(DAY(maturity)&lt;&gt;31,DAY(maturity+1)=1),"(6, 8) Are coupon payments always at month-end, or on the same date in each coupon month?","")</f>
        <v>(6, 8) Are coupon payments always at month-end, or on the same date in each coupon month?</v>
      </c>
      <c r="D14" s="26" t="s">
        <v>16</v>
      </c>
      <c r="E14" s="53"/>
      <c r="F14" s="49" t="str">
        <f>IF(AND(DAY(maturity)&lt;&gt;31,DAY(maturity+1)=1),"click the arrow and choose","")</f>
        <v>click the arrow and choose</v>
      </c>
      <c r="G14" s="14"/>
      <c r="I14" s="15" t="s">
        <v>30</v>
      </c>
      <c r="J14" s="10" t="str">
        <f>TEXT(seconddate-firstdate-366,"#")&amp;"/365"</f>
        <v>-110/365</v>
      </c>
      <c r="K14" s="10" t="str">
        <f>"366/366"</f>
        <v>366/366</v>
      </c>
      <c r="L14" s="10" t="str">
        <f t="shared" si="0"/>
        <v>-110/365  +  366/366</v>
      </c>
    </row>
    <row r="15" spans="1:12" ht="15" x14ac:dyDescent="0.25">
      <c r="B15" s="11"/>
      <c r="C15" s="25"/>
      <c r="D15" s="13"/>
      <c r="E15" s="13"/>
      <c r="F15" s="13"/>
      <c r="G15" s="14"/>
    </row>
    <row r="16" spans="1:12" ht="18.75" x14ac:dyDescent="0.3">
      <c r="B16" s="11"/>
      <c r="C16" s="13"/>
      <c r="D16" s="17" t="s">
        <v>1</v>
      </c>
      <c r="E16" s="17"/>
      <c r="F16" s="13"/>
      <c r="G16" s="35"/>
    </row>
    <row r="17" spans="2:8" ht="15" x14ac:dyDescent="0.25">
      <c r="B17" s="36"/>
      <c r="C17" s="27"/>
      <c r="D17" s="28" t="s">
        <v>33</v>
      </c>
      <c r="E17" s="28"/>
      <c r="F17" s="29" t="s">
        <v>32</v>
      </c>
      <c r="G17" s="37"/>
    </row>
    <row r="18" spans="2:8" ht="15" x14ac:dyDescent="0.25">
      <c r="B18" s="36">
        <v>1</v>
      </c>
      <c r="C18" s="31" t="s">
        <v>15</v>
      </c>
      <c r="D18" s="32">
        <f>DAYS360(firstdate,seconddate,TRUE)+IF(OR(AND(MOD(YEAR(firstdate),4)&lt;&gt;0,DAY(firstdate)=28),AND(MOD(YEAR(firstdate),4)=0,DAY(firstdate)=29)),DAY(firstdate)-30,0)+IF(AND(seconddate&lt;maturity,OR(AND(MOD(YEAR(seconddate),4)&lt;&gt;0,DAY(seconddate)=28),AND(MOD(YEAR(seconddate),4)=0,DAY(seconddate)=29))),30-DAY(seconddate),0)</f>
        <v>251</v>
      </c>
      <c r="E18" s="32"/>
      <c r="F18" s="32">
        <v>360</v>
      </c>
      <c r="G18" s="38"/>
      <c r="H18" s="22"/>
    </row>
    <row r="19" spans="2:8" ht="15" x14ac:dyDescent="0.25">
      <c r="B19" s="36">
        <v>2</v>
      </c>
      <c r="C19" s="33" t="s">
        <v>11</v>
      </c>
      <c r="D19" s="30">
        <f>DAYS360(firstdate,seconddate,TRUE)</f>
        <v>251</v>
      </c>
      <c r="E19" s="30"/>
      <c r="F19" s="30">
        <v>360</v>
      </c>
      <c r="G19" s="37"/>
      <c r="H19" s="22"/>
    </row>
    <row r="20" spans="2:8" ht="15" x14ac:dyDescent="0.25">
      <c r="B20" s="36">
        <v>3</v>
      </c>
      <c r="C20" s="34" t="s">
        <v>8</v>
      </c>
      <c r="D20" s="30">
        <f>DAYS360(firstdate,seconddate,TRUE)+IF(OR(AND(MOD(YEAR(firstdate),4)&lt;&gt;0,DAY(firstdate)=28),AND(MOD(YEAR(firstdate),4)=0,DAY(firstdate)=29)),DAY(firstdate)-30,0)+IF(OR(AND(MOD(YEAR(seconddate),4)&lt;&gt;0,DAY(seconddate)=28),AND(MOD(YEAR(seconddate),4)=0,DAY(seconddate)=29)),30-DAY(seconddate),0)</f>
        <v>251</v>
      </c>
      <c r="E20" s="30"/>
      <c r="F20" s="32">
        <v>360</v>
      </c>
      <c r="G20" s="37"/>
    </row>
    <row r="21" spans="2:8" ht="15" x14ac:dyDescent="0.25">
      <c r="B21" s="36">
        <v>4</v>
      </c>
      <c r="C21" s="31" t="s">
        <v>12</v>
      </c>
      <c r="D21" s="30">
        <f>DAYS360(firstdate,seconddate,TRUE)+IF(AND(DAY(seconddate)=31,DAY(firstdate)&lt;30),1,0)</f>
        <v>251</v>
      </c>
      <c r="E21" s="30"/>
      <c r="F21" s="30">
        <v>360</v>
      </c>
      <c r="G21" s="37"/>
    </row>
    <row r="22" spans="2:8" ht="15" x14ac:dyDescent="0.25">
      <c r="B22" s="36">
        <v>5</v>
      </c>
      <c r="C22" s="31" t="s">
        <v>13</v>
      </c>
      <c r="D22" s="32">
        <f>DAYS360(firstdate,seconddate,TRUE)+IF(AND(DAY(seconddate)=31,DAY(firstdate)&lt;30),1,0)+IF(OR(AND(MOD(YEAR(firstdate),4)&lt;&gt;0,DAY(firstdate)=28),AND(MOD(YEAR(firstdate),4)=0,DAY(firstdate)=29)),DAY(firstdate)-30,0)+IF(AND(OR(AND(MOD(YEAR(seconddate),4)&lt;&gt;0,DAY(seconddate)=28),AND(MOD(YEAR(seconddate),4)=0,DAY(seconddate)=29)),OR(AND(MOD(YEAR(firstdate),4)&lt;&gt;0,DAY(firstdate)=28),AND(MOD(YEAR(firstdate),4)=0,DAY(firstdate)=29))),30-DAY(seconddate),0)</f>
        <v>251</v>
      </c>
      <c r="E22" s="32"/>
      <c r="F22" s="32">
        <v>360</v>
      </c>
      <c r="G22" s="37"/>
    </row>
    <row r="23" spans="2:8" ht="15" x14ac:dyDescent="0.25">
      <c r="B23" s="36">
        <v>6</v>
      </c>
      <c r="C23" s="27" t="s">
        <v>14</v>
      </c>
      <c r="D23" s="30">
        <f>seconddate-firstdate</f>
        <v>256</v>
      </c>
      <c r="E23" s="30"/>
      <c r="F23" s="30">
        <f>(nextcoupon-lastcoupon)*couponfrequency</f>
        <v>360</v>
      </c>
      <c r="G23" s="37"/>
    </row>
    <row r="24" spans="2:8" ht="15" x14ac:dyDescent="0.25">
      <c r="B24" s="36">
        <v>7</v>
      </c>
      <c r="C24" s="27" t="s">
        <v>9</v>
      </c>
      <c r="D24" s="30">
        <f>seconddate-firstdate</f>
        <v>256</v>
      </c>
      <c r="E24" s="30"/>
      <c r="F24" s="30">
        <v>365</v>
      </c>
      <c r="G24" s="37"/>
    </row>
    <row r="25" spans="2:8" ht="15" x14ac:dyDescent="0.25">
      <c r="B25" s="36">
        <v>8</v>
      </c>
      <c r="C25" s="34" t="s">
        <v>7</v>
      </c>
      <c r="D25" s="32">
        <f>seconddate-firstdate</f>
        <v>256</v>
      </c>
      <c r="E25" s="32"/>
      <c r="F25" s="32">
        <f>IF(MOD(YEAR(lastcoupon),4)=0,IF(lastcoupon&lt;DATEVALUE(TEXT(29,"#")&amp;"/"&amp;TEXT(2,"#")&amp;"/"&amp;TEXT(YEAR(lastcoupon),"#")),IF(nextcoupon&gt;DATEVALUE(TEXT(29,"#")&amp;"/"&amp;TEXT(2,"#")&amp;"/"&amp;TEXT(YEAR(lastcoupon),"#")),366,365),IF(nextcoupon&gt;DATEVALUE(TEXT(29,"#")&amp;"/"&amp;TEXT(2,"#")&amp;"/"&amp;TEXT(YEAR(lastcoupon)+4,"#")),366,365)),IF(nextcoupon&gt;DATEVALUE(TEXT(29,"#")&amp;"/"&amp;TEXT(2,"#")&amp;"/"&amp;TEXT(YEAR(lastcoupon)+4-MOD(YEAR(lastcoupon),4),"#")),366,365))</f>
        <v>365</v>
      </c>
      <c r="G25" s="37"/>
    </row>
    <row r="26" spans="2:8" ht="15" x14ac:dyDescent="0.25">
      <c r="B26" s="36">
        <v>9</v>
      </c>
      <c r="C26" s="27" t="s">
        <v>10</v>
      </c>
      <c r="D26" s="32">
        <f>IF(MOD(YEAR(firstdate),4)=0,IF(OR(MONTH(firstdate)=1,AND(MONTH(firstdate)=2,DAY(firstdate)&lt;29)),IF(seconddate&gt;DATEVALUE(TEXT(28,"#")&amp;"/"&amp;TEXT(2,"#")&amp;"/"&amp;TEXT(YEAR(firstdate),"#")),seconddate-firstdate-1,seconddate-firstdate),IF(seconddate&gt;DATEVALUE(TEXT(28,"#")&amp;"/"&amp;TEXT(2,"#")&amp;"/"&amp;TEXT(YEAR(firstdate)+4,"#")),seconddate-firstdate-1,seconddate-firstdate)),IF(seconddate&gt;DATEVALUE(TEXT(28,"#")&amp;"/"&amp;TEXT(2,"#")&amp;"/"&amp;TEXT(YEAR(firstdate)+4-MOD(YEAR(firstdate),4),"#")),seconddate-firstdate-1,seconddate-firstdate))</f>
        <v>256</v>
      </c>
      <c r="E26" s="32"/>
      <c r="F26" s="30">
        <v>365</v>
      </c>
      <c r="G26" s="37"/>
    </row>
    <row r="27" spans="2:8" ht="15" x14ac:dyDescent="0.25">
      <c r="B27" s="36">
        <v>10</v>
      </c>
      <c r="C27" s="31" t="s">
        <v>23</v>
      </c>
      <c r="D27" s="32">
        <f>seconddate-firstdate</f>
        <v>256</v>
      </c>
      <c r="E27" s="32"/>
      <c r="F27" s="32">
        <f>IF(MOD(YEAR(nextcoupon),4)=0,366,365)</f>
        <v>365</v>
      </c>
      <c r="G27" s="37"/>
    </row>
    <row r="28" spans="2:8" ht="15" x14ac:dyDescent="0.25">
      <c r="B28" s="36">
        <v>11</v>
      </c>
      <c r="C28" s="27" t="s">
        <v>24</v>
      </c>
      <c r="D28" s="30">
        <f>seconddate-firstdate</f>
        <v>256</v>
      </c>
      <c r="E28" s="30"/>
      <c r="F28" s="30">
        <v>360</v>
      </c>
      <c r="G28" s="37"/>
    </row>
    <row r="29" spans="2:8" x14ac:dyDescent="0.3">
      <c r="B29" s="36">
        <v>12</v>
      </c>
      <c r="C29" s="44" t="s">
        <v>19</v>
      </c>
      <c r="D29" s="43"/>
      <c r="E29" s="43"/>
      <c r="F29" s="55" t="str">
        <f>IF(YEAR(seconddate)-YEAR(firstdate)&gt;3,"period is too long for reliable answer",IF(MOD(YEAR(firstdate),4)+MOD(YEAR(seconddate),4)=0,L10,IF(AND(MOD(YEAR(firstdate),4)=0,MOD(YEAR(seconddate),4)&gt;0),L11,IF(AND(MOD(YEAR(seconddate),4)=0,MOD(YEAR(firstdate),4)&gt;0),L12,IF(MOD(YEAR(seconddate),4)&gt;=MOD(YEAR(firstdate),4),L13,L14)))))</f>
        <v>16/365  +  240/366</v>
      </c>
      <c r="G29" s="37"/>
    </row>
    <row r="30" spans="2:8" x14ac:dyDescent="0.3">
      <c r="B30" s="36">
        <v>13</v>
      </c>
      <c r="C30" s="44" t="s">
        <v>35</v>
      </c>
      <c r="D30" s="30">
        <f>seconddate-firstdate</f>
        <v>256</v>
      </c>
      <c r="E30" s="43"/>
      <c r="F30" s="30">
        <v>364</v>
      </c>
      <c r="G30" s="37"/>
    </row>
    <row r="31" spans="2:8" x14ac:dyDescent="0.3">
      <c r="B31" s="36"/>
      <c r="C31" s="39"/>
      <c r="D31" s="39"/>
      <c r="E31" s="39"/>
      <c r="F31" s="39"/>
      <c r="G31" s="37"/>
    </row>
    <row r="32" spans="2:8" ht="15.75" thickBot="1" x14ac:dyDescent="0.3">
      <c r="B32" s="46"/>
      <c r="C32" s="47" t="s">
        <v>22</v>
      </c>
      <c r="D32" s="48"/>
      <c r="E32" s="48"/>
      <c r="F32" s="40"/>
      <c r="G32" s="41"/>
    </row>
  </sheetData>
  <sheetProtection sheet="1" objects="1" scenarios="1" selectLockedCells="1"/>
  <mergeCells count="1">
    <mergeCell ref="B1:G4"/>
  </mergeCells>
  <conditionalFormatting sqref="D14:E14">
    <cfRule type="expression" dxfId="0" priority="1">
      <formula>OR(C14="")</formula>
    </cfRule>
  </conditionalFormatting>
  <dataValidations count="3">
    <dataValidation type="list" showInputMessage="1" showErrorMessage="1" error="Please click the arrow and choose" sqref="D14:E14">
      <formula1>"MONTH-END,SAME DATE"</formula1>
    </dataValidation>
    <dataValidation type="date" operator="greaterThan" showInputMessage="1" showErrorMessage="1" errorTitle="Invalid date" error="The second date should be later than the first date" sqref="D10:E10">
      <formula1>D9</formula1>
    </dataValidation>
    <dataValidation type="date" operator="greaterThanOrEqual" allowBlank="1" showInputMessage="1" showErrorMessage="1" errorTitle="Invalid date" error="Maturity date cannot be earlier than the second date above" sqref="D12:E12">
      <formula1>D10</formula1>
    </dataValidation>
  </dataValidations>
  <hyperlinks>
    <hyperlink ref="C32" r:id="rId1" display="www.markets-international.com"/>
  </hyperlinks>
  <pageMargins left="0.7" right="0.7" top="0.75" bottom="0.75" header="0.3" footer="0.3"/>
  <pageSetup paperSize="9" scale="61" fitToHeight="0"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x14ac:dyDescent="0.3"/>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10</vt:i4>
      </vt:variant>
    </vt:vector>
  </HeadingPairs>
  <TitlesOfParts>
    <vt:vector size="13" baseType="lpstr">
      <vt:lpstr>Sheet1</vt:lpstr>
      <vt:lpstr>Sheet2</vt:lpstr>
      <vt:lpstr>Sheet3</vt:lpstr>
      <vt:lpstr>couponfrequency</vt:lpstr>
      <vt:lpstr>firstdate</vt:lpstr>
      <vt:lpstr>lastcoupon</vt:lpstr>
      <vt:lpstr>maturity</vt:lpstr>
      <vt:lpstr>methodtable</vt:lpstr>
      <vt:lpstr>monthend</vt:lpstr>
      <vt:lpstr>nextcoupon</vt:lpstr>
      <vt:lpstr>Sheet1!Print_Area</vt:lpstr>
      <vt:lpstr>seconddate</vt:lpstr>
      <vt:lpstr>sifma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Bob</dc:creator>
  <cp:lastModifiedBy>Bob</cp:lastModifiedBy>
  <cp:lastPrinted>2012-01-09T15:02:54Z</cp:lastPrinted>
  <dcterms:created xsi:type="dcterms:W3CDTF">2011-01-13T14:26:35Z</dcterms:created>
  <dcterms:modified xsi:type="dcterms:W3CDTF">2018-09-12T15:12:15Z</dcterms:modified>
</cp:coreProperties>
</file>